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Wyniki" sheetId="1" r:id="rId1"/>
    <sheet name="Regresja" sheetId="2" r:id="rId2"/>
    <sheet name="Reszty dopasowania" sheetId="3" r:id="rId3"/>
    <sheet name="Arkusz4" sheetId="4" r:id="rId4"/>
  </sheets>
  <definedNames>
    <definedName name="A_0">'Regresja'!$D$37</definedName>
    <definedName name="A_1">'Regresja'!$D$38</definedName>
    <definedName name="delta">'Wyniki'!$B$6</definedName>
    <definedName name="sigma">'Wyniki'!$B$7</definedName>
    <definedName name="Sw">'Regresja'!$G$33</definedName>
    <definedName name="Sx">'Regresja'!$H$33</definedName>
    <definedName name="Sxx">'Regresja'!$I$33</definedName>
    <definedName name="Sxy">'Regresja'!$K$33</definedName>
    <definedName name="Sy">'Regresja'!$J$33</definedName>
  </definedNames>
  <calcPr fullCalcOnLoad="1"/>
</workbook>
</file>

<file path=xl/sharedStrings.xml><?xml version="1.0" encoding="utf-8"?>
<sst xmlns="http://schemas.openxmlformats.org/spreadsheetml/2006/main" count="44" uniqueCount="23">
  <si>
    <t>delta</t>
  </si>
  <si>
    <t>sigma</t>
  </si>
  <si>
    <t>Xij</t>
  </si>
  <si>
    <t>Yi</t>
  </si>
  <si>
    <t>yij</t>
  </si>
  <si>
    <t>eta'=N(0,1)</t>
  </si>
  <si>
    <t>eta''=N(0,1)</t>
  </si>
  <si>
    <t>eps1</t>
  </si>
  <si>
    <t>eps2</t>
  </si>
  <si>
    <t>&lt;yi&gt;</t>
  </si>
  <si>
    <t>V(yi)</t>
  </si>
  <si>
    <t>s(yi)</t>
  </si>
  <si>
    <t>wi</t>
  </si>
  <si>
    <t>Sumy</t>
  </si>
  <si>
    <t>Sx</t>
  </si>
  <si>
    <t>Sxx</t>
  </si>
  <si>
    <t>Sy</t>
  </si>
  <si>
    <t>Sxy</t>
  </si>
  <si>
    <t>a0</t>
  </si>
  <si>
    <t>a1</t>
  </si>
  <si>
    <t>r^2</t>
  </si>
  <si>
    <t>linia</t>
  </si>
  <si>
    <t>=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</si>
</sst>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000"/>
    <numFmt numFmtId="176" formatCode="0.000000"/>
    <numFmt numFmtId="177" formatCode="0.000"/>
    <numFmt numFmtId="178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srednie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Wyniki!$K$11:$K$35</c:f>
                <c:numCache>
                  <c:ptCount val="25"/>
                  <c:pt idx="0">
                    <c:v>0.054904846437707114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0.14381276051727898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0.44020048654672184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0.29099769742492615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0.7337100115948072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plus>
            <c:minus>
              <c:numRef>
                <c:f>Wyniki!$K$11:$K$35</c:f>
                <c:numCache>
                  <c:ptCount val="25"/>
                  <c:pt idx="0">
                    <c:v>0.054904846437707114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0.14381276051727898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0.44020048654672184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0.29099769742492615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0.7337100115948072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minus>
            <c:noEndCap val="0"/>
          </c:errBars>
          <c:xVal>
            <c:numRef>
              <c:f>Wyniki!$F$11:$F$35</c:f>
              <c:numCache/>
            </c:numRef>
          </c:xVal>
          <c:yVal>
            <c:numRef>
              <c:f>Wyniki!$I$11:$I$35</c:f>
              <c:numCache/>
            </c:numRef>
          </c:yVal>
          <c:smooth val="0"/>
        </c:ser>
        <c:ser>
          <c:idx val="0"/>
          <c:order val="1"/>
          <c:tx>
            <c:strRef>
              <c:f>Wyniki!$H$10</c:f>
              <c:strCache>
                <c:ptCount val="1"/>
                <c:pt idx="0">
                  <c:v>yij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Wyniki!$F$11:$F$35</c:f>
              <c:numCache/>
            </c:numRef>
          </c:xVal>
          <c:yVal>
            <c:numRef>
              <c:f>Wyniki!$H$11:$H$35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Wyniki!$F$11:$F$35</c:f>
              <c:numCache/>
            </c:numRef>
          </c:xVal>
          <c:yVal>
            <c:numRef>
              <c:f>Wyniki!$L$11:$L$35</c:f>
              <c:numCache/>
            </c:numRef>
          </c:yVal>
          <c:smooth val="0"/>
        </c:ser>
        <c:axId val="13368449"/>
        <c:axId val="53207178"/>
      </c:scatterChart>
      <c:val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wartosci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crossBetween val="midCat"/>
        <c:dispUnits/>
      </c:valAx>
      <c:valAx>
        <c:axId val="5320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wartosci y i &lt;y&gt;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68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Regresja!$B$8:$B$32</c:f>
              <c:numCache/>
            </c:numRef>
          </c:xVal>
          <c:yVal>
            <c:numRef>
              <c:f>Regresja!$D$8:$D$32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Regresja!$B$8:$B$32</c:f>
              <c:numCache/>
            </c:numRef>
          </c:xVal>
          <c:yVal>
            <c:numRef>
              <c:f>Regresja!$M$8:$M$32</c:f>
              <c:numCache/>
            </c:numRef>
          </c:yVal>
          <c:smooth val="0"/>
        </c:ser>
        <c:axId val="9102555"/>
        <c:axId val="14814132"/>
      </c:scatterChart>
      <c:val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wartosci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crossBetween val="midCat"/>
        <c:dispUnits/>
      </c:valAx>
      <c:valAx>
        <c:axId val="1481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wartosci &lt;y&gt;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102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'Reszty dopasowania'!$G$7</c:f>
              <c:strCache>
                <c:ptCount val="1"/>
                <c:pt idx="0">
                  <c:v>r^2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'Reszty dopasowania'!$B$8:$B$32</c:f>
              <c:numCache/>
            </c:numRef>
          </c:xVal>
          <c:yVal>
            <c:numRef>
              <c:f>'Reszty dopasowania'!$G$8:$G$32</c:f>
              <c:numCache/>
            </c:numRef>
          </c:yVal>
          <c:smooth val="0"/>
        </c:ser>
        <c:axId val="66218325"/>
        <c:axId val="59094014"/>
      </c:scatterChart>
      <c:val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wartosci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crossBetween val="midCat"/>
        <c:dispUnits/>
      </c:valAx>
      <c:valAx>
        <c:axId val="5909401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reszty dopasowania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</xdr:row>
      <xdr:rowOff>133350</xdr:rowOff>
    </xdr:from>
    <xdr:to>
      <xdr:col>20</xdr:col>
      <xdr:colOff>581025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8553450" y="457200"/>
        <a:ext cx="5953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6</xdr:row>
      <xdr:rowOff>0</xdr:rowOff>
    </xdr:from>
    <xdr:to>
      <xdr:col>19</xdr:col>
      <xdr:colOff>485775</xdr:colOff>
      <xdr:row>27</xdr:row>
      <xdr:rowOff>47625</xdr:rowOff>
    </xdr:to>
    <xdr:graphicFrame>
      <xdr:nvGraphicFramePr>
        <xdr:cNvPr id="1" name="Chart 5"/>
        <xdr:cNvGraphicFramePr/>
      </xdr:nvGraphicFramePr>
      <xdr:xfrm>
        <a:off x="7553325" y="971550"/>
        <a:ext cx="59626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7</xdr:row>
      <xdr:rowOff>76200</xdr:rowOff>
    </xdr:from>
    <xdr:to>
      <xdr:col>16</xdr:col>
      <xdr:colOff>85725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114925" y="1209675"/>
        <a:ext cx="5943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5"/>
  <sheetViews>
    <sheetView tabSelected="1" workbookViewId="0" topLeftCell="A1">
      <selection activeCell="E7" sqref="E7"/>
    </sheetView>
  </sheetViews>
  <sheetFormatPr defaultColWidth="9.00390625" defaultRowHeight="12.75"/>
  <cols>
    <col min="2" max="3" width="10.375" style="0" customWidth="1"/>
  </cols>
  <sheetData>
    <row r="6" spans="1:2" ht="12.75">
      <c r="A6" t="s">
        <v>0</v>
      </c>
      <c r="B6">
        <v>10</v>
      </c>
    </row>
    <row r="7" spans="1:2" ht="12.75">
      <c r="A7" t="s">
        <v>1</v>
      </c>
      <c r="B7">
        <v>0.1</v>
      </c>
    </row>
    <row r="10" spans="2:12" ht="12.75">
      <c r="B10" s="2" t="s">
        <v>5</v>
      </c>
      <c r="C10" s="2" t="s">
        <v>6</v>
      </c>
      <c r="D10" s="2" t="s">
        <v>7</v>
      </c>
      <c r="E10" s="2" t="s">
        <v>8</v>
      </c>
      <c r="F10" s="2" t="s">
        <v>2</v>
      </c>
      <c r="G10" s="2" t="s">
        <v>3</v>
      </c>
      <c r="H10" s="2" t="s">
        <v>4</v>
      </c>
      <c r="I10" s="2" t="s">
        <v>9</v>
      </c>
      <c r="J10" s="2" t="s">
        <v>10</v>
      </c>
      <c r="K10" s="2" t="s">
        <v>11</v>
      </c>
      <c r="L10" s="2" t="s">
        <v>21</v>
      </c>
    </row>
    <row r="11" spans="2:12" ht="12.75">
      <c r="B11" s="1">
        <v>-0.3002321591338841</v>
      </c>
      <c r="C11" s="1">
        <v>0.30848468668409623</v>
      </c>
      <c r="D11" s="1">
        <f>sigma*B11</f>
        <v>-0.030023215913388412</v>
      </c>
      <c r="E11" s="1">
        <f>delta/100*C11</f>
        <v>0.030848468668409623</v>
      </c>
      <c r="F11">
        <v>0</v>
      </c>
      <c r="G11">
        <f>F11+1</f>
        <v>1</v>
      </c>
      <c r="H11" s="1">
        <f>G$11*(1+E11)+D11</f>
        <v>1.0008252527550212</v>
      </c>
      <c r="I11" s="1">
        <f>AVERAGE(H11:H15)</f>
        <v>1.0018956598069053</v>
      </c>
      <c r="J11" s="3">
        <f>(STDEV(H11:H15))^2</f>
        <v>0.0030145421623481994</v>
      </c>
      <c r="K11">
        <f>STDEV(H11:H15)</f>
        <v>0.054904846437707114</v>
      </c>
      <c r="L11" s="4">
        <f>A_0+A_1*F11</f>
        <v>0.9939263859509245</v>
      </c>
    </row>
    <row r="12" spans="2:12" ht="12.75">
      <c r="B12" s="1">
        <v>-1.2776831681549083</v>
      </c>
      <c r="C12" s="1">
        <v>1.2035434338031337</v>
      </c>
      <c r="D12" s="1">
        <f aca="true" t="shared" si="0" ref="D12:D35">sigma*B12</f>
        <v>-0.12776831681549083</v>
      </c>
      <c r="E12" s="1">
        <f aca="true" t="shared" si="1" ref="E12:E35">delta/100*C12</f>
        <v>0.12035434338031337</v>
      </c>
      <c r="F12">
        <v>0</v>
      </c>
      <c r="H12" s="1">
        <f>G$11*(1+E12)+D12</f>
        <v>0.9925860265648225</v>
      </c>
      <c r="L12" s="4">
        <f aca="true" t="shared" si="2" ref="L12:L35">A_0+A_1*F12</f>
        <v>0.9939263859509245</v>
      </c>
    </row>
    <row r="13" spans="2:12" ht="12.75">
      <c r="B13" s="1">
        <v>0.24425730771326926</v>
      </c>
      <c r="C13" s="1">
        <v>0.41536168282618746</v>
      </c>
      <c r="D13" s="1">
        <f t="shared" si="0"/>
        <v>0.024425730771326926</v>
      </c>
      <c r="E13" s="1">
        <f t="shared" si="1"/>
        <v>0.041536168282618746</v>
      </c>
      <c r="F13">
        <v>0</v>
      </c>
      <c r="H13" s="1">
        <f>G$11*(1+E13)+D13</f>
        <v>1.0659618990539457</v>
      </c>
      <c r="L13" s="4">
        <f t="shared" si="2"/>
        <v>0.9939263859509245</v>
      </c>
    </row>
    <row r="14" spans="2:12" ht="12.75">
      <c r="B14" s="1">
        <v>1.2764735402015503</v>
      </c>
      <c r="C14" s="1">
        <v>-0.9591690286470111</v>
      </c>
      <c r="D14" s="1">
        <f t="shared" si="0"/>
        <v>0.12764735402015503</v>
      </c>
      <c r="E14" s="1">
        <f t="shared" si="1"/>
        <v>-0.09591690286470111</v>
      </c>
      <c r="F14">
        <v>0</v>
      </c>
      <c r="H14" s="1">
        <f>G$11*(1+E14)+D14</f>
        <v>1.031730451155454</v>
      </c>
      <c r="L14" s="4">
        <f t="shared" si="2"/>
        <v>0.9939263859509245</v>
      </c>
    </row>
    <row r="15" spans="2:12" ht="12.75">
      <c r="B15" s="1">
        <v>1.1983502190560102</v>
      </c>
      <c r="C15" s="1">
        <v>-2.014603524003178</v>
      </c>
      <c r="D15" s="1">
        <f t="shared" si="0"/>
        <v>0.11983502190560102</v>
      </c>
      <c r="E15" s="1">
        <f t="shared" si="1"/>
        <v>-0.2014603524003178</v>
      </c>
      <c r="F15">
        <v>0</v>
      </c>
      <c r="H15" s="1">
        <f>G$11*(1+E15)+D15</f>
        <v>0.9183746695052832</v>
      </c>
      <c r="L15" s="4">
        <f t="shared" si="2"/>
        <v>0.9939263859509245</v>
      </c>
    </row>
    <row r="16" spans="2:12" ht="12.75">
      <c r="B16" s="1">
        <v>1.733133103698492</v>
      </c>
      <c r="C16" s="1">
        <v>-0.8487722880090587</v>
      </c>
      <c r="D16" s="1">
        <f t="shared" si="0"/>
        <v>0.1733133103698492</v>
      </c>
      <c r="E16" s="1">
        <f t="shared" si="1"/>
        <v>-0.08487722880090587</v>
      </c>
      <c r="F16">
        <v>1</v>
      </c>
      <c r="G16">
        <f>F16+1</f>
        <v>2</v>
      </c>
      <c r="H16" s="1">
        <f>G$16*(1+E16)+D16</f>
        <v>2.0035588527680375</v>
      </c>
      <c r="I16" s="1">
        <f>AVERAGE(H16:H20)</f>
        <v>1.8584230070264312</v>
      </c>
      <c r="J16" s="3">
        <f>(STDEV(H16:H20))^2</f>
        <v>0.020682110087600236</v>
      </c>
      <c r="K16">
        <f>STDEV(H16:H20)</f>
        <v>0.14381276051727898</v>
      </c>
      <c r="L16" s="4">
        <f t="shared" si="2"/>
        <v>1.9286444365687103</v>
      </c>
    </row>
    <row r="17" spans="2:12" ht="12.75">
      <c r="B17" s="1">
        <v>-2.183587639592588</v>
      </c>
      <c r="C17" s="1">
        <v>-0.3357990863150917</v>
      </c>
      <c r="D17" s="1">
        <f t="shared" si="0"/>
        <v>-0.2183587639592588</v>
      </c>
      <c r="E17" s="1">
        <f t="shared" si="1"/>
        <v>-0.03357990863150917</v>
      </c>
      <c r="F17">
        <v>1</v>
      </c>
      <c r="H17" s="1">
        <f>G$16*(1+E17)+D17</f>
        <v>1.7144814187777229</v>
      </c>
      <c r="L17" s="4">
        <f t="shared" si="2"/>
        <v>1.9286444365687103</v>
      </c>
    </row>
    <row r="18" spans="2:12" ht="12.75">
      <c r="B18" s="1">
        <v>-0.23418124328600243</v>
      </c>
      <c r="C18" s="1">
        <v>0.1103433078242233</v>
      </c>
      <c r="D18" s="1">
        <f t="shared" si="0"/>
        <v>-0.023418124328600243</v>
      </c>
      <c r="E18" s="1">
        <f t="shared" si="1"/>
        <v>0.01103433078242233</v>
      </c>
      <c r="F18">
        <v>1</v>
      </c>
      <c r="H18" s="1">
        <f>G$16*(1+E18)+D18</f>
        <v>1.9986505372362444</v>
      </c>
      <c r="L18" s="4">
        <f t="shared" si="2"/>
        <v>1.9286444365687103</v>
      </c>
    </row>
    <row r="19" spans="2:12" ht="12.75">
      <c r="B19" s="1">
        <v>1.0950225259875879</v>
      </c>
      <c r="C19" s="1">
        <v>-1.233433977176901</v>
      </c>
      <c r="D19" s="1">
        <f t="shared" si="0"/>
        <v>0.10950225259875879</v>
      </c>
      <c r="E19" s="1">
        <f t="shared" si="1"/>
        <v>-0.1233433977176901</v>
      </c>
      <c r="F19">
        <v>1</v>
      </c>
      <c r="H19" s="1">
        <f>G$16*(1+E19)+D19</f>
        <v>1.8628154571633786</v>
      </c>
      <c r="L19" s="4">
        <f t="shared" si="2"/>
        <v>1.9286444365687103</v>
      </c>
    </row>
    <row r="20" spans="2:12" ht="12.75">
      <c r="B20" s="1">
        <v>-1.0867006494663656</v>
      </c>
      <c r="C20" s="1">
        <v>-0.8936058293329552</v>
      </c>
      <c r="D20" s="1">
        <f t="shared" si="0"/>
        <v>-0.10867006494663656</v>
      </c>
      <c r="E20" s="1">
        <f t="shared" si="1"/>
        <v>-0.08936058293329552</v>
      </c>
      <c r="F20">
        <v>1</v>
      </c>
      <c r="H20" s="1">
        <f>G$16*(1+E20)+D20</f>
        <v>1.7126087691867724</v>
      </c>
      <c r="L20" s="4">
        <f t="shared" si="2"/>
        <v>1.9286444365687103</v>
      </c>
    </row>
    <row r="21" spans="2:12" ht="12.75">
      <c r="B21" s="1">
        <v>-0.6902041604917031</v>
      </c>
      <c r="C21" s="1">
        <v>-2.460983523633331</v>
      </c>
      <c r="D21" s="1">
        <f t="shared" si="0"/>
        <v>-0.06902041604917031</v>
      </c>
      <c r="E21" s="1">
        <f t="shared" si="1"/>
        <v>-0.2460983523633331</v>
      </c>
      <c r="F21">
        <v>2</v>
      </c>
      <c r="G21">
        <f>F21+1</f>
        <v>3</v>
      </c>
      <c r="H21" s="1">
        <f>G$21*(1+E21)+D21</f>
        <v>2.1926845268608304</v>
      </c>
      <c r="I21" s="1">
        <f>AVERAGE(H21:H25)</f>
        <v>2.6389325588097563</v>
      </c>
      <c r="J21" s="3">
        <f>(STDEV(H21:H25))^2</f>
        <v>0.19377646835597062</v>
      </c>
      <c r="K21">
        <f>STDEV(H21:H25)</f>
        <v>0.44020048654672184</v>
      </c>
      <c r="L21" s="4">
        <f t="shared" si="2"/>
        <v>2.8633624871864964</v>
      </c>
    </row>
    <row r="22" spans="2:12" ht="12.75">
      <c r="B22" s="1">
        <v>-1.690432327450253</v>
      </c>
      <c r="C22" s="1">
        <v>0.7937865120766219</v>
      </c>
      <c r="D22" s="1">
        <f t="shared" si="0"/>
        <v>-0.1690432327450253</v>
      </c>
      <c r="E22" s="1">
        <f t="shared" si="1"/>
        <v>0.07937865120766219</v>
      </c>
      <c r="F22">
        <v>2</v>
      </c>
      <c r="H22" s="1">
        <f>G$21*(1+E22)+D22</f>
        <v>3.0690927208779613</v>
      </c>
      <c r="L22" s="4">
        <f t="shared" si="2"/>
        <v>2.8633624871864964</v>
      </c>
    </row>
    <row r="23" spans="2:12" ht="12.75">
      <c r="B23" s="1">
        <v>-1.8469108908902854</v>
      </c>
      <c r="C23" s="1">
        <v>-2.0590323401847854</v>
      </c>
      <c r="D23" s="1">
        <f t="shared" si="0"/>
        <v>-0.18469108908902854</v>
      </c>
      <c r="E23" s="1">
        <f t="shared" si="1"/>
        <v>-0.20590323401847854</v>
      </c>
      <c r="F23">
        <v>2</v>
      </c>
      <c r="H23" s="1">
        <f>G$21*(1+E23)+D23</f>
        <v>2.197599208855536</v>
      </c>
      <c r="L23" s="4">
        <f t="shared" si="2"/>
        <v>2.8633624871864964</v>
      </c>
    </row>
    <row r="24" spans="2:12" ht="12.75">
      <c r="B24" s="1">
        <v>-0.9776294973562472</v>
      </c>
      <c r="C24" s="1">
        <v>-0.8284382602141704</v>
      </c>
      <c r="D24" s="1">
        <f t="shared" si="0"/>
        <v>-0.09776294973562472</v>
      </c>
      <c r="E24" s="1">
        <f t="shared" si="1"/>
        <v>-0.08284382602141704</v>
      </c>
      <c r="F24">
        <v>2</v>
      </c>
      <c r="H24" s="1">
        <f>G$21*(1+E24)+D24</f>
        <v>2.653705572200124</v>
      </c>
      <c r="L24" s="4">
        <f t="shared" si="2"/>
        <v>2.8633624871864964</v>
      </c>
    </row>
    <row r="25" spans="2:12" ht="12.75">
      <c r="B25" s="1">
        <v>-0.77350705396384</v>
      </c>
      <c r="C25" s="1">
        <v>0.529771568835713</v>
      </c>
      <c r="D25" s="1">
        <f t="shared" si="0"/>
        <v>-0.077350705396384</v>
      </c>
      <c r="E25" s="1">
        <f t="shared" si="1"/>
        <v>0.0529771568835713</v>
      </c>
      <c r="F25">
        <v>2</v>
      </c>
      <c r="H25" s="1">
        <f>G$21*(1+E25)+D25</f>
        <v>3.08158076525433</v>
      </c>
      <c r="L25" s="4">
        <f t="shared" si="2"/>
        <v>2.8633624871864964</v>
      </c>
    </row>
    <row r="26" spans="2:12" ht="12.75">
      <c r="B26" s="1">
        <v>-2.1179312170716003</v>
      </c>
      <c r="C26" s="1">
        <v>-0.12690634321188554</v>
      </c>
      <c r="D26" s="1">
        <f t="shared" si="0"/>
        <v>-0.21179312170716003</v>
      </c>
      <c r="E26" s="1">
        <f t="shared" si="1"/>
        <v>-0.012690634321188554</v>
      </c>
      <c r="F26">
        <v>3</v>
      </c>
      <c r="G26">
        <f>F26+1</f>
        <v>4</v>
      </c>
      <c r="H26" s="1">
        <f>G$26*(1+E26)+D26</f>
        <v>3.7374443410080858</v>
      </c>
      <c r="I26" s="1">
        <f>AVERAGE(H26:H30)</f>
        <v>3.9613227146255667</v>
      </c>
      <c r="J26" s="3">
        <f>(STDEV(H26:H30))^2</f>
        <v>0.08467965990660888</v>
      </c>
      <c r="K26">
        <f>STDEV(H26:H30)</f>
        <v>0.29099769742492615</v>
      </c>
      <c r="L26" s="4">
        <f t="shared" si="2"/>
        <v>3.7980805378042826</v>
      </c>
    </row>
    <row r="27" spans="2:12" ht="12.75">
      <c r="B27" s="1">
        <v>-0.5679248715750873</v>
      </c>
      <c r="C27" s="1">
        <v>0.8565848474972881</v>
      </c>
      <c r="D27" s="1">
        <f t="shared" si="0"/>
        <v>-0.05679248715750873</v>
      </c>
      <c r="E27" s="1">
        <f t="shared" si="1"/>
        <v>0.08565848474972881</v>
      </c>
      <c r="F27">
        <v>3</v>
      </c>
      <c r="H27" s="1">
        <f>G$26*(1+E27)+D27</f>
        <v>4.2858414518414065</v>
      </c>
      <c r="L27" s="4">
        <f t="shared" si="2"/>
        <v>3.7980805378042826</v>
      </c>
    </row>
    <row r="28" spans="2:12" ht="12.75">
      <c r="B28" s="1">
        <v>-0.40404756873613223</v>
      </c>
      <c r="C28" s="1">
        <v>-0.05943547876086086</v>
      </c>
      <c r="D28" s="1">
        <f t="shared" si="0"/>
        <v>-0.04040475687361322</v>
      </c>
      <c r="E28" s="1">
        <f t="shared" si="1"/>
        <v>-0.005943547876086086</v>
      </c>
      <c r="F28">
        <v>3</v>
      </c>
      <c r="H28" s="1">
        <f>G$26*(1+E28)+D28</f>
        <v>3.9358210516220424</v>
      </c>
      <c r="L28" s="4">
        <f t="shared" si="2"/>
        <v>3.7980805378042826</v>
      </c>
    </row>
    <row r="29" spans="2:12" ht="12.75">
      <c r="B29" s="1">
        <v>0.1348530531686265</v>
      </c>
      <c r="C29" s="1">
        <v>-0.9739369488670491</v>
      </c>
      <c r="D29" s="1">
        <f t="shared" si="0"/>
        <v>0.01348530531686265</v>
      </c>
      <c r="E29" s="1">
        <f t="shared" si="1"/>
        <v>-0.0973936948867049</v>
      </c>
      <c r="F29">
        <v>3</v>
      </c>
      <c r="H29" s="1">
        <f>G$26*(1+E29)+D29</f>
        <v>3.623910525770043</v>
      </c>
      <c r="L29" s="4">
        <f t="shared" si="2"/>
        <v>3.7980805378042826</v>
      </c>
    </row>
    <row r="30" spans="2:12" ht="12.75">
      <c r="B30" s="1">
        <v>-0.3654929514596006</v>
      </c>
      <c r="C30" s="1">
        <v>0.65036374508054</v>
      </c>
      <c r="D30" s="1">
        <f t="shared" si="0"/>
        <v>-0.03654929514596006</v>
      </c>
      <c r="E30" s="1">
        <f t="shared" si="1"/>
        <v>0.065036374508054</v>
      </c>
      <c r="F30">
        <v>3</v>
      </c>
      <c r="H30" s="1">
        <f>G$26*(1+E30)+D30</f>
        <v>4.223596202886256</v>
      </c>
      <c r="L30" s="4">
        <f t="shared" si="2"/>
        <v>3.7980805378042826</v>
      </c>
    </row>
    <row r="31" spans="2:12" ht="12.75">
      <c r="B31" s="1">
        <v>-0.3269906301284209</v>
      </c>
      <c r="C31" s="1">
        <v>-0.5173126282898011</v>
      </c>
      <c r="D31" s="1">
        <f t="shared" si="0"/>
        <v>-0.03269906301284209</v>
      </c>
      <c r="E31" s="1">
        <f t="shared" si="1"/>
        <v>-0.05173126282898011</v>
      </c>
      <c r="F31">
        <v>4</v>
      </c>
      <c r="G31">
        <f>F31+1</f>
        <v>5</v>
      </c>
      <c r="H31" s="1">
        <f>G$31*(1+E31)+D31</f>
        <v>4.708644622842257</v>
      </c>
      <c r="I31" s="1">
        <f>AVERAGE(H31:H35)</f>
        <v>4.723158362030517</v>
      </c>
      <c r="J31" s="3">
        <f>(STDEV(H31:H35))^2</f>
        <v>0.5383303811144521</v>
      </c>
      <c r="K31">
        <f>STDEV(H31:H35)</f>
        <v>0.7337100115948072</v>
      </c>
      <c r="L31" s="4">
        <f t="shared" si="2"/>
        <v>4.732798588422068</v>
      </c>
    </row>
    <row r="32" spans="2:12" ht="12.75">
      <c r="B32" s="1">
        <v>-0.3702405138028553</v>
      </c>
      <c r="C32" s="1">
        <v>0.20143602341704536</v>
      </c>
      <c r="D32" s="1">
        <f t="shared" si="0"/>
        <v>-0.03702405138028553</v>
      </c>
      <c r="E32" s="1">
        <f t="shared" si="1"/>
        <v>0.020143602341704536</v>
      </c>
      <c r="F32">
        <v>4</v>
      </c>
      <c r="H32" s="1">
        <f>G$31*(1+E32)+D32</f>
        <v>5.063693960328237</v>
      </c>
      <c r="L32" s="4">
        <f t="shared" si="2"/>
        <v>4.732798588422068</v>
      </c>
    </row>
    <row r="33" spans="2:12" ht="12.75">
      <c r="B33" s="1">
        <v>1.3426415534922853</v>
      </c>
      <c r="C33" s="1">
        <v>1.142657310992945</v>
      </c>
      <c r="D33" s="1">
        <f t="shared" si="0"/>
        <v>0.13426415534922853</v>
      </c>
      <c r="E33" s="1">
        <f t="shared" si="1"/>
        <v>0.1142657310992945</v>
      </c>
      <c r="F33">
        <v>4</v>
      </c>
      <c r="H33" s="1">
        <f>G$31*(1+E33)+D33</f>
        <v>5.705592810845701</v>
      </c>
      <c r="L33" s="4">
        <f t="shared" si="2"/>
        <v>4.732798588422068</v>
      </c>
    </row>
    <row r="34" spans="2:12" ht="12.75">
      <c r="B34" s="1">
        <v>-0.0852844550536247</v>
      </c>
      <c r="C34" s="1">
        <v>-1.1879069461429026</v>
      </c>
      <c r="D34" s="1">
        <f t="shared" si="0"/>
        <v>-0.00852844550536247</v>
      </c>
      <c r="E34" s="1">
        <f t="shared" si="1"/>
        <v>-0.11879069461429026</v>
      </c>
      <c r="F34">
        <v>4</v>
      </c>
      <c r="H34" s="1">
        <f>G$31*(1+E34)+D34</f>
        <v>4.397518081423186</v>
      </c>
      <c r="L34" s="4">
        <f t="shared" si="2"/>
        <v>4.732798588422068</v>
      </c>
    </row>
    <row r="35" spans="2:12" ht="12.75">
      <c r="B35" s="1">
        <v>-0.18615764929563738</v>
      </c>
      <c r="C35" s="1">
        <v>-2.482083800714463</v>
      </c>
      <c r="D35" s="1">
        <f t="shared" si="0"/>
        <v>-0.01861576492956374</v>
      </c>
      <c r="E35" s="1">
        <f t="shared" si="1"/>
        <v>-0.2482083800714463</v>
      </c>
      <c r="F35">
        <v>4</v>
      </c>
      <c r="H35" s="1">
        <f>G$31*(1+E35)+D35</f>
        <v>3.7403423347132048</v>
      </c>
      <c r="L35" s="4">
        <f t="shared" si="2"/>
        <v>4.732798588422068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383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7:M38"/>
  <sheetViews>
    <sheetView workbookViewId="0" topLeftCell="A5">
      <selection activeCell="A40" sqref="A40"/>
    </sheetView>
  </sheetViews>
  <sheetFormatPr defaultColWidth="9.00390625" defaultRowHeight="12.75"/>
  <sheetData>
    <row r="7" spans="2:13" ht="12.75">
      <c r="B7" t="s">
        <v>2</v>
      </c>
      <c r="C7" s="2" t="s">
        <v>4</v>
      </c>
      <c r="D7" s="2" t="s">
        <v>9</v>
      </c>
      <c r="E7" s="2" t="s">
        <v>10</v>
      </c>
      <c r="G7" s="2" t="s">
        <v>12</v>
      </c>
      <c r="H7" s="2" t="s">
        <v>14</v>
      </c>
      <c r="I7" s="2" t="s">
        <v>15</v>
      </c>
      <c r="J7" s="2" t="s">
        <v>16</v>
      </c>
      <c r="K7" s="2" t="s">
        <v>17</v>
      </c>
      <c r="M7" s="2" t="s">
        <v>21</v>
      </c>
    </row>
    <row r="8" spans="2:13" ht="12.75">
      <c r="B8">
        <v>0</v>
      </c>
      <c r="C8" s="1">
        <v>1.0008252527550212</v>
      </c>
      <c r="D8" s="1">
        <f>AVERAGE(C8:C12)</f>
        <v>1.0018956598069053</v>
      </c>
      <c r="E8" s="3">
        <f>(STDEV(C8:C12))^2</f>
        <v>0.0030145421623481994</v>
      </c>
      <c r="G8" s="4">
        <f>1/E8</f>
        <v>331.72533212175836</v>
      </c>
      <c r="H8" s="4">
        <f>G8*B8</f>
        <v>0</v>
      </c>
      <c r="I8" s="4">
        <f>G8*B8^2</f>
        <v>0</v>
      </c>
      <c r="J8" s="4">
        <f>G8*D8</f>
        <v>332.3541705007939</v>
      </c>
      <c r="K8" s="4">
        <f>G8*B8*D8</f>
        <v>0</v>
      </c>
      <c r="L8" s="4"/>
      <c r="M8">
        <f>A_0+A_1*B8</f>
        <v>0.9939263859509245</v>
      </c>
    </row>
    <row r="9" spans="2:13" ht="12.75">
      <c r="B9">
        <v>0</v>
      </c>
      <c r="C9" s="1">
        <v>0.9925860265648225</v>
      </c>
      <c r="G9" s="4"/>
      <c r="H9" s="4"/>
      <c r="I9" s="4"/>
      <c r="J9" s="4"/>
      <c r="K9" s="4"/>
      <c r="L9" s="4"/>
      <c r="M9">
        <f aca="true" t="shared" si="0" ref="M9:M32">A_0+A_1*B9</f>
        <v>0.9939263859509245</v>
      </c>
    </row>
    <row r="10" spans="2:13" ht="12.75">
      <c r="B10">
        <v>0</v>
      </c>
      <c r="C10" s="1">
        <v>1.0659618990539457</v>
      </c>
      <c r="G10" s="4"/>
      <c r="H10" s="4"/>
      <c r="I10" s="4"/>
      <c r="J10" s="4"/>
      <c r="K10" s="4"/>
      <c r="L10" s="4"/>
      <c r="M10">
        <f t="shared" si="0"/>
        <v>0.9939263859509245</v>
      </c>
    </row>
    <row r="11" spans="2:13" ht="12.75">
      <c r="B11">
        <v>0</v>
      </c>
      <c r="C11" s="1">
        <v>1.031730451155454</v>
      </c>
      <c r="G11" s="4"/>
      <c r="H11" s="4"/>
      <c r="I11" s="4"/>
      <c r="J11" s="4"/>
      <c r="K11" s="4"/>
      <c r="L11" s="4"/>
      <c r="M11">
        <f t="shared" si="0"/>
        <v>0.9939263859509245</v>
      </c>
    </row>
    <row r="12" spans="2:13" ht="12.75">
      <c r="B12">
        <v>0</v>
      </c>
      <c r="C12" s="1">
        <v>0.9183746695052832</v>
      </c>
      <c r="G12" s="4"/>
      <c r="H12" s="4"/>
      <c r="I12" s="4"/>
      <c r="J12" s="4"/>
      <c r="K12" s="4"/>
      <c r="L12" s="4"/>
      <c r="M12">
        <f t="shared" si="0"/>
        <v>0.9939263859509245</v>
      </c>
    </row>
    <row r="13" spans="2:13" ht="12.75">
      <c r="B13">
        <v>1</v>
      </c>
      <c r="C13" s="1">
        <v>2.0035588527680375</v>
      </c>
      <c r="D13" s="1">
        <f>AVERAGE(C13:C17)</f>
        <v>1.8584230070264312</v>
      </c>
      <c r="E13" s="3">
        <f>(STDEV(C13:C17))^2</f>
        <v>0.020682110087600236</v>
      </c>
      <c r="G13" s="4">
        <f>1/E13</f>
        <v>48.350965920036394</v>
      </c>
      <c r="H13" s="4">
        <f>G13*B13</f>
        <v>48.350965920036394</v>
      </c>
      <c r="I13" s="4">
        <f>G13*B13^2</f>
        <v>48.350965920036394</v>
      </c>
      <c r="J13" s="4">
        <f>G13*D13</f>
        <v>89.85654747774653</v>
      </c>
      <c r="K13" s="4">
        <f>G13*B13*D13</f>
        <v>89.85654747774653</v>
      </c>
      <c r="L13" s="4"/>
      <c r="M13">
        <f t="shared" si="0"/>
        <v>1.9286444365687103</v>
      </c>
    </row>
    <row r="14" spans="2:13" ht="12.75">
      <c r="B14">
        <v>1</v>
      </c>
      <c r="C14" s="1">
        <v>1.7144814187777229</v>
      </c>
      <c r="G14" s="4"/>
      <c r="H14" s="4"/>
      <c r="I14" s="4"/>
      <c r="J14" s="4"/>
      <c r="K14" s="4"/>
      <c r="L14" s="4"/>
      <c r="M14">
        <f t="shared" si="0"/>
        <v>1.9286444365687103</v>
      </c>
    </row>
    <row r="15" spans="2:13" ht="12.75">
      <c r="B15">
        <v>1</v>
      </c>
      <c r="C15" s="1">
        <v>1.9986505372362444</v>
      </c>
      <c r="G15" s="4"/>
      <c r="H15" s="4"/>
      <c r="I15" s="4"/>
      <c r="J15" s="4"/>
      <c r="K15" s="4"/>
      <c r="L15" s="4"/>
      <c r="M15">
        <f t="shared" si="0"/>
        <v>1.9286444365687103</v>
      </c>
    </row>
    <row r="16" spans="2:13" ht="12.75">
      <c r="B16">
        <v>1</v>
      </c>
      <c r="C16" s="1">
        <v>1.8628154571633786</v>
      </c>
      <c r="G16" s="4"/>
      <c r="H16" s="4"/>
      <c r="I16" s="4"/>
      <c r="J16" s="4"/>
      <c r="K16" s="4"/>
      <c r="L16" s="4"/>
      <c r="M16">
        <f t="shared" si="0"/>
        <v>1.9286444365687103</v>
      </c>
    </row>
    <row r="17" spans="2:13" ht="12.75">
      <c r="B17">
        <v>1</v>
      </c>
      <c r="C17" s="1">
        <v>1.7126087691867724</v>
      </c>
      <c r="G17" s="4"/>
      <c r="H17" s="4"/>
      <c r="I17" s="4"/>
      <c r="J17" s="4"/>
      <c r="K17" s="4"/>
      <c r="L17" s="4"/>
      <c r="M17">
        <f t="shared" si="0"/>
        <v>1.9286444365687103</v>
      </c>
    </row>
    <row r="18" spans="2:13" ht="12.75">
      <c r="B18">
        <v>2</v>
      </c>
      <c r="C18" s="1">
        <v>2.1926845268608304</v>
      </c>
      <c r="D18" s="1">
        <f>AVERAGE(C18:C22)</f>
        <v>2.6389325588097563</v>
      </c>
      <c r="E18" s="3">
        <f>(STDEV(C18:C22))^2</f>
        <v>0.19377646835597062</v>
      </c>
      <c r="G18" s="4">
        <f>1/E18</f>
        <v>5.160585330531379</v>
      </c>
      <c r="H18" s="4">
        <f>G18*B18</f>
        <v>10.321170661062759</v>
      </c>
      <c r="I18" s="4">
        <f>G18*B18^2</f>
        <v>20.642341322125517</v>
      </c>
      <c r="J18" s="4">
        <f>G18*D18</f>
        <v>13.618436651255266</v>
      </c>
      <c r="K18" s="4">
        <f>G18*B18*D18</f>
        <v>27.23687330251053</v>
      </c>
      <c r="L18" s="4"/>
      <c r="M18">
        <f t="shared" si="0"/>
        <v>2.8633624871864964</v>
      </c>
    </row>
    <row r="19" spans="2:13" ht="12.75">
      <c r="B19">
        <v>2</v>
      </c>
      <c r="C19" s="1">
        <v>3.0690927208779613</v>
      </c>
      <c r="G19" s="4"/>
      <c r="H19" s="4"/>
      <c r="I19" s="4"/>
      <c r="J19" s="4"/>
      <c r="K19" s="4"/>
      <c r="L19" s="4"/>
      <c r="M19">
        <f t="shared" si="0"/>
        <v>2.8633624871864964</v>
      </c>
    </row>
    <row r="20" spans="2:13" ht="12.75">
      <c r="B20">
        <v>2</v>
      </c>
      <c r="C20" s="1">
        <v>2.197599208855536</v>
      </c>
      <c r="G20" s="4"/>
      <c r="H20" s="4"/>
      <c r="I20" s="4"/>
      <c r="J20" s="4"/>
      <c r="K20" s="4"/>
      <c r="L20" s="4"/>
      <c r="M20">
        <f t="shared" si="0"/>
        <v>2.8633624871864964</v>
      </c>
    </row>
    <row r="21" spans="2:13" ht="12.75">
      <c r="B21">
        <v>2</v>
      </c>
      <c r="C21" s="1">
        <v>2.653705572200124</v>
      </c>
      <c r="G21" s="4"/>
      <c r="H21" s="4"/>
      <c r="I21" s="4"/>
      <c r="J21" s="4"/>
      <c r="K21" s="4"/>
      <c r="L21" s="4"/>
      <c r="M21">
        <f t="shared" si="0"/>
        <v>2.8633624871864964</v>
      </c>
    </row>
    <row r="22" spans="2:13" ht="12.75">
      <c r="B22">
        <v>2</v>
      </c>
      <c r="C22" s="1">
        <v>3.08158076525433</v>
      </c>
      <c r="G22" s="4"/>
      <c r="H22" s="4"/>
      <c r="I22" s="4"/>
      <c r="J22" s="4"/>
      <c r="K22" s="4"/>
      <c r="L22" s="4"/>
      <c r="M22">
        <f t="shared" si="0"/>
        <v>2.8633624871864964</v>
      </c>
    </row>
    <row r="23" spans="2:13" ht="12.75">
      <c r="B23">
        <v>3</v>
      </c>
      <c r="C23" s="1">
        <v>3.7374443410080858</v>
      </c>
      <c r="D23" s="1">
        <f>AVERAGE(C23:C27)</f>
        <v>3.9613227146255667</v>
      </c>
      <c r="E23" s="3">
        <f>(STDEV(C23:C27))^2</f>
        <v>0.08467965990660888</v>
      </c>
      <c r="G23" s="4">
        <f>1/E23</f>
        <v>11.809211339569332</v>
      </c>
      <c r="H23" s="4">
        <f>G23*B23</f>
        <v>35.427634018708</v>
      </c>
      <c r="I23" s="4">
        <f>G23*B23^2</f>
        <v>106.28290205612399</v>
      </c>
      <c r="J23" s="4">
        <f>G23*D23</f>
        <v>46.78009712124981</v>
      </c>
      <c r="K23" s="4">
        <f>G23*B23*D23</f>
        <v>140.34029136374943</v>
      </c>
      <c r="L23" s="4"/>
      <c r="M23">
        <f t="shared" si="0"/>
        <v>3.7980805378042826</v>
      </c>
    </row>
    <row r="24" spans="2:13" ht="12.75">
      <c r="B24">
        <v>3</v>
      </c>
      <c r="C24" s="1">
        <v>4.2858414518414065</v>
      </c>
      <c r="G24" s="4"/>
      <c r="H24" s="4"/>
      <c r="I24" s="4"/>
      <c r="J24" s="4"/>
      <c r="K24" s="4"/>
      <c r="L24" s="4"/>
      <c r="M24">
        <f t="shared" si="0"/>
        <v>3.7980805378042826</v>
      </c>
    </row>
    <row r="25" spans="2:13" ht="12.75">
      <c r="B25">
        <v>3</v>
      </c>
      <c r="C25" s="1">
        <v>3.9358210516220424</v>
      </c>
      <c r="G25" s="4"/>
      <c r="H25" s="4"/>
      <c r="I25" s="4"/>
      <c r="J25" s="4"/>
      <c r="K25" s="4"/>
      <c r="L25" s="4"/>
      <c r="M25">
        <f t="shared" si="0"/>
        <v>3.7980805378042826</v>
      </c>
    </row>
    <row r="26" spans="2:13" ht="12.75">
      <c r="B26">
        <v>3</v>
      </c>
      <c r="C26" s="1">
        <v>3.623910525770043</v>
      </c>
      <c r="G26" s="4"/>
      <c r="H26" s="4"/>
      <c r="I26" s="4"/>
      <c r="J26" s="4"/>
      <c r="K26" s="4"/>
      <c r="L26" s="4"/>
      <c r="M26">
        <f t="shared" si="0"/>
        <v>3.7980805378042826</v>
      </c>
    </row>
    <row r="27" spans="2:13" ht="12.75">
      <c r="B27">
        <v>3</v>
      </c>
      <c r="C27" s="1">
        <v>4.223596202886256</v>
      </c>
      <c r="G27" s="4"/>
      <c r="H27" s="4"/>
      <c r="I27" s="4"/>
      <c r="J27" s="4"/>
      <c r="K27" s="4"/>
      <c r="L27" s="4"/>
      <c r="M27">
        <f t="shared" si="0"/>
        <v>3.7980805378042826</v>
      </c>
    </row>
    <row r="28" spans="2:13" ht="12.75">
      <c r="B28">
        <v>4</v>
      </c>
      <c r="C28" s="1">
        <v>4.708644622842257</v>
      </c>
      <c r="D28" s="1">
        <f>AVERAGE(C28:C32)</f>
        <v>4.723158362030517</v>
      </c>
      <c r="E28" s="3">
        <f>(STDEV(C28:C32))^2</f>
        <v>0.5383303811144521</v>
      </c>
      <c r="G28" s="4">
        <f>1/E28</f>
        <v>1.857595326367795</v>
      </c>
      <c r="H28" s="4">
        <f>G28*B28</f>
        <v>7.43038130547118</v>
      </c>
      <c r="I28" s="4">
        <f>G28*B28^2</f>
        <v>29.72152522188472</v>
      </c>
      <c r="J28" s="4">
        <f>G28*D28</f>
        <v>8.773716899002858</v>
      </c>
      <c r="K28" s="4">
        <f>G28*B28*D28</f>
        <v>35.09486759601143</v>
      </c>
      <c r="L28" s="4"/>
      <c r="M28">
        <f t="shared" si="0"/>
        <v>4.732798588422068</v>
      </c>
    </row>
    <row r="29" spans="2:13" ht="12.75">
      <c r="B29">
        <v>4</v>
      </c>
      <c r="C29" s="1">
        <v>5.063693960328237</v>
      </c>
      <c r="G29" s="4"/>
      <c r="H29" s="4"/>
      <c r="I29" s="4"/>
      <c r="J29" s="4"/>
      <c r="K29" s="4"/>
      <c r="L29" s="4"/>
      <c r="M29">
        <f t="shared" si="0"/>
        <v>4.732798588422068</v>
      </c>
    </row>
    <row r="30" spans="2:13" ht="12.75">
      <c r="B30">
        <v>4</v>
      </c>
      <c r="C30" s="1">
        <v>5.705592810845701</v>
      </c>
      <c r="G30" s="4"/>
      <c r="H30" s="4"/>
      <c r="I30" s="4"/>
      <c r="J30" s="4"/>
      <c r="K30" s="4"/>
      <c r="L30" s="4"/>
      <c r="M30">
        <f t="shared" si="0"/>
        <v>4.732798588422068</v>
      </c>
    </row>
    <row r="31" spans="2:13" ht="12.75">
      <c r="B31">
        <v>4</v>
      </c>
      <c r="C31" s="1">
        <v>4.397518081423186</v>
      </c>
      <c r="G31" s="4"/>
      <c r="H31" s="4"/>
      <c r="I31" s="4"/>
      <c r="J31" s="4"/>
      <c r="K31" s="4"/>
      <c r="L31" s="4"/>
      <c r="M31">
        <f t="shared" si="0"/>
        <v>4.732798588422068</v>
      </c>
    </row>
    <row r="32" spans="2:13" ht="12.75">
      <c r="B32">
        <v>4</v>
      </c>
      <c r="C32" s="1">
        <v>3.7403423347132048</v>
      </c>
      <c r="G32" s="4"/>
      <c r="H32" s="4"/>
      <c r="I32" s="4"/>
      <c r="J32" s="4"/>
      <c r="K32" s="4"/>
      <c r="L32" s="4"/>
      <c r="M32">
        <f t="shared" si="0"/>
        <v>4.732798588422068</v>
      </c>
    </row>
    <row r="33" spans="6:12" ht="12.75">
      <c r="F33" t="s">
        <v>13</v>
      </c>
      <c r="G33" s="4">
        <f>SUM(G8:G32)</f>
        <v>398.9036900382633</v>
      </c>
      <c r="H33" s="4">
        <f>SUM(H8:H32)</f>
        <v>101.53015190527833</v>
      </c>
      <c r="I33" s="4">
        <f>SUM(I8:I32)</f>
        <v>204.9977345201706</v>
      </c>
      <c r="J33" s="4">
        <f>SUM(J8:J32)</f>
        <v>491.3829686500483</v>
      </c>
      <c r="K33" s="4">
        <f>SUM(K8:K32)</f>
        <v>292.52857974001796</v>
      </c>
      <c r="L33" s="4"/>
    </row>
    <row r="37" spans="3:5" ht="12.75">
      <c r="C37" t="s">
        <v>18</v>
      </c>
      <c r="D37" s="5">
        <f>(Sxx*Sy-Sx*Sxy)/(Sw*Sxx-Sx^2)</f>
        <v>0.9939263859509245</v>
      </c>
      <c r="E37" s="5">
        <f>SQRT(Sxx/(Sw*Sxx-Sx^2))</f>
        <v>0.053558061671223955</v>
      </c>
    </row>
    <row r="38" spans="3:5" ht="12.75">
      <c r="C38" t="s">
        <v>19</v>
      </c>
      <c r="D38" s="5">
        <f>(Sw*Sxy-Sx*Sy)/(Sw*Sxx-Sx^2)</f>
        <v>0.9347180506177859</v>
      </c>
      <c r="E38" s="5">
        <f>SQRT(Sw/(Sw*Sxx-Sx^2))</f>
        <v>0.07471096518817823</v>
      </c>
    </row>
  </sheetData>
  <printOptions/>
  <pageMargins left="0.75" right="0.75" top="1" bottom="1" header="0.5" footer="0.5"/>
  <pageSetup orientation="portrait" paperSize="9"/>
  <drawing r:id="rId6"/>
  <legacyDrawing r:id="rId5"/>
  <oleObjects>
    <oleObject progId="Equation.3" shapeId="294407" r:id="rId1"/>
    <oleObject progId="Equation.3" shapeId="295107" r:id="rId2"/>
    <oleObject progId="Equation.3" shapeId="295877" r:id="rId3"/>
    <oleObject progId="Equation.3" shapeId="29642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7:G32"/>
  <sheetViews>
    <sheetView workbookViewId="0" topLeftCell="A1">
      <selection activeCell="G8" sqref="G8"/>
    </sheetView>
  </sheetViews>
  <sheetFormatPr defaultColWidth="9.00390625" defaultRowHeight="12.75"/>
  <sheetData>
    <row r="7" spans="2:7" ht="12.75">
      <c r="B7" t="s">
        <v>2</v>
      </c>
      <c r="C7" s="2" t="s">
        <v>4</v>
      </c>
      <c r="D7" s="2" t="s">
        <v>9</v>
      </c>
      <c r="E7" s="2" t="s">
        <v>10</v>
      </c>
      <c r="F7" s="2" t="s">
        <v>21</v>
      </c>
      <c r="G7" s="2" t="s">
        <v>20</v>
      </c>
    </row>
    <row r="8" spans="2:7" ht="12.75">
      <c r="B8">
        <v>0</v>
      </c>
      <c r="C8" s="1">
        <v>1.0008252527550212</v>
      </c>
      <c r="D8" s="1">
        <f>AVERAGE(C8:C12)</f>
        <v>1.0018956598069053</v>
      </c>
      <c r="E8" s="3">
        <f>(STDEV(C8:C12))^2</f>
        <v>0.0030145421623481994</v>
      </c>
      <c r="F8">
        <f>A_0+A_1*B8</f>
        <v>0.9939263859509245</v>
      </c>
      <c r="G8">
        <f>(D8-F8)/SQRT(E8)</f>
        <v>0.14514700200504907</v>
      </c>
    </row>
    <row r="9" spans="2:3" ht="12.75">
      <c r="B9">
        <v>0</v>
      </c>
      <c r="C9" s="1">
        <v>0.9925860265648225</v>
      </c>
    </row>
    <row r="10" spans="2:3" ht="12.75">
      <c r="B10">
        <v>0</v>
      </c>
      <c r="C10" s="1">
        <v>1.0659618990539457</v>
      </c>
    </row>
    <row r="11" spans="2:3" ht="12.75">
      <c r="B11">
        <v>0</v>
      </c>
      <c r="C11" s="1">
        <v>1.031730451155454</v>
      </c>
    </row>
    <row r="12" spans="2:3" ht="12.75">
      <c r="B12">
        <v>0</v>
      </c>
      <c r="C12" s="1">
        <v>0.9183746695052832</v>
      </c>
    </row>
    <row r="13" spans="2:7" ht="12.75">
      <c r="B13">
        <v>1</v>
      </c>
      <c r="C13" s="1">
        <v>2.0035588527680375</v>
      </c>
      <c r="D13" s="1">
        <f>AVERAGE(C13:C17)</f>
        <v>1.8584230070264312</v>
      </c>
      <c r="E13" s="3">
        <f>(STDEV(C13:C17))^2</f>
        <v>0.020682110087600236</v>
      </c>
      <c r="F13">
        <f>A_0+A_1*B13</f>
        <v>1.9286444365687103</v>
      </c>
      <c r="G13">
        <f>(D13-F13)/SQRT(E13)</f>
        <v>-0.4882837189808489</v>
      </c>
    </row>
    <row r="14" spans="2:3" ht="12.75">
      <c r="B14">
        <v>1</v>
      </c>
      <c r="C14" s="1">
        <v>1.7144814187777229</v>
      </c>
    </row>
    <row r="15" spans="2:3" ht="12.75">
      <c r="B15">
        <v>1</v>
      </c>
      <c r="C15" s="1">
        <v>1.9986505372362444</v>
      </c>
    </row>
    <row r="16" spans="2:3" ht="12.75">
      <c r="B16">
        <v>1</v>
      </c>
      <c r="C16" s="1">
        <v>1.8628154571633786</v>
      </c>
    </row>
    <row r="17" spans="2:3" ht="12.75">
      <c r="B17">
        <v>1</v>
      </c>
      <c r="C17" s="1">
        <v>1.7126087691867724</v>
      </c>
    </row>
    <row r="18" spans="2:7" ht="12.75">
      <c r="B18">
        <v>2</v>
      </c>
      <c r="C18" s="1">
        <v>2.1926845268608304</v>
      </c>
      <c r="D18" s="1">
        <f>AVERAGE(C18:C22)</f>
        <v>2.6389325588097563</v>
      </c>
      <c r="E18" s="3">
        <f>(STDEV(C18:C22))^2</f>
        <v>0.19377646835597062</v>
      </c>
      <c r="F18">
        <f>A_0+A_1*B18</f>
        <v>2.8633624871864964</v>
      </c>
      <c r="G18">
        <f>(D18-F18)/SQRT(E18)</f>
        <v>-0.509835711762485</v>
      </c>
    </row>
    <row r="19" spans="2:3" ht="12.75">
      <c r="B19">
        <v>2</v>
      </c>
      <c r="C19" s="1">
        <v>3.0690927208779613</v>
      </c>
    </row>
    <row r="20" spans="2:3" ht="12.75">
      <c r="B20">
        <v>2</v>
      </c>
      <c r="C20" s="1">
        <v>2.197599208855536</v>
      </c>
    </row>
    <row r="21" spans="2:3" ht="12.75">
      <c r="B21">
        <v>2</v>
      </c>
      <c r="C21" s="1">
        <v>2.653705572200124</v>
      </c>
    </row>
    <row r="22" spans="2:3" ht="12.75">
      <c r="B22">
        <v>2</v>
      </c>
      <c r="C22" s="1">
        <v>3.08158076525433</v>
      </c>
    </row>
    <row r="23" spans="2:7" ht="12.75">
      <c r="B23">
        <v>3</v>
      </c>
      <c r="C23" s="1">
        <v>3.7374443410080858</v>
      </c>
      <c r="D23" s="1">
        <f>AVERAGE(C23:C27)</f>
        <v>3.9613227146255667</v>
      </c>
      <c r="E23" s="3">
        <f>(STDEV(C23:C27))^2</f>
        <v>0.08467965990660888</v>
      </c>
      <c r="F23">
        <f>A_0+A_1*B23</f>
        <v>3.7980805378042826</v>
      </c>
      <c r="G23">
        <f>(D23-F23)/SQRT(E23)</f>
        <v>0.5609741185783734</v>
      </c>
    </row>
    <row r="24" spans="2:3" ht="12.75">
      <c r="B24">
        <v>3</v>
      </c>
      <c r="C24" s="1">
        <v>4.2858414518414065</v>
      </c>
    </row>
    <row r="25" spans="2:3" ht="12.75">
      <c r="B25">
        <v>3</v>
      </c>
      <c r="C25" s="1">
        <v>3.9358210516220424</v>
      </c>
    </row>
    <row r="26" spans="2:3" ht="12.75">
      <c r="B26">
        <v>3</v>
      </c>
      <c r="C26" s="1">
        <v>3.623910525770043</v>
      </c>
    </row>
    <row r="27" spans="2:3" ht="12.75">
      <c r="B27">
        <v>3</v>
      </c>
      <c r="C27" s="1">
        <v>4.223596202886256</v>
      </c>
    </row>
    <row r="28" spans="2:7" ht="12.75">
      <c r="B28">
        <v>4</v>
      </c>
      <c r="C28" s="1">
        <v>4.708644622842257</v>
      </c>
      <c r="D28" s="1">
        <f>AVERAGE(C28:C32)</f>
        <v>4.723158362030517</v>
      </c>
      <c r="E28" s="3">
        <f>(STDEV(C28:C32))^2</f>
        <v>0.5383303811144521</v>
      </c>
      <c r="F28">
        <f>A_0+A_1*B28</f>
        <v>4.732798588422068</v>
      </c>
      <c r="G28">
        <f>(D28-F28)/SQRT(E28)</f>
        <v>-0.013139014377896708</v>
      </c>
    </row>
    <row r="29" spans="2:3" ht="12.75">
      <c r="B29">
        <v>4</v>
      </c>
      <c r="C29" s="1">
        <v>5.063693960328237</v>
      </c>
    </row>
    <row r="30" spans="2:3" ht="12.75">
      <c r="B30">
        <v>4</v>
      </c>
      <c r="C30" s="1">
        <v>5.705592810845701</v>
      </c>
    </row>
    <row r="31" spans="2:3" ht="12.75">
      <c r="B31">
        <v>4</v>
      </c>
      <c r="C31" s="1">
        <v>4.397518081423186</v>
      </c>
    </row>
    <row r="32" spans="2:3" ht="12.75">
      <c r="B32">
        <v>4</v>
      </c>
      <c r="C32" s="1">
        <v>3.7403423347132048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33"/>
  <sheetViews>
    <sheetView workbookViewId="0" topLeftCell="A1">
      <selection activeCell="F37" sqref="F37"/>
    </sheetView>
  </sheetViews>
  <sheetFormatPr defaultColWidth="9.00390625" defaultRowHeight="12.75"/>
  <sheetData>
    <row r="3" spans="5:13" ht="12.75">
      <c r="E3" s="6" t="s">
        <v>22</v>
      </c>
      <c r="F3" s="5">
        <f>SQRT(I33/(G33*I33-H33^2))</f>
        <v>0.13001301543985103</v>
      </c>
      <c r="L3" s="6" t="s">
        <v>22</v>
      </c>
      <c r="M3" s="5">
        <f>SQRT(G33/(G33*I33-H33^2))</f>
        <v>0.09323515038171891</v>
      </c>
    </row>
    <row r="7" spans="2:11" ht="12.75">
      <c r="B7" t="s">
        <v>2</v>
      </c>
      <c r="C7" s="2" t="s">
        <v>4</v>
      </c>
      <c r="D7" s="2" t="s">
        <v>9</v>
      </c>
      <c r="E7" s="2" t="s">
        <v>10</v>
      </c>
      <c r="G7" s="2" t="s">
        <v>12</v>
      </c>
      <c r="H7" s="2" t="s">
        <v>14</v>
      </c>
      <c r="I7" s="2" t="s">
        <v>15</v>
      </c>
      <c r="J7" s="2" t="s">
        <v>16</v>
      </c>
      <c r="K7" s="2" t="s">
        <v>17</v>
      </c>
    </row>
    <row r="8" spans="2:11" ht="12.75">
      <c r="B8">
        <v>0</v>
      </c>
      <c r="C8" s="4">
        <f>1+1*B8</f>
        <v>1</v>
      </c>
      <c r="D8" s="4">
        <f>AVERAGE(C8:C12)</f>
        <v>1</v>
      </c>
      <c r="E8" s="4">
        <f>sigma^2+(delta/100)^2*D8^2</f>
        <v>0.020000000000000004</v>
      </c>
      <c r="G8" s="4">
        <f>1/E8</f>
        <v>49.99999999999999</v>
      </c>
      <c r="H8" s="4">
        <f>G8*B8</f>
        <v>0</v>
      </c>
      <c r="I8" s="4">
        <f>G8*B8^2</f>
        <v>0</v>
      </c>
      <c r="J8" s="4">
        <f>G8*D8</f>
        <v>49.99999999999999</v>
      </c>
      <c r="K8" s="4">
        <f>G8*B8*D8</f>
        <v>0</v>
      </c>
    </row>
    <row r="9" spans="2:11" ht="12.75">
      <c r="B9">
        <v>0</v>
      </c>
      <c r="C9" s="4">
        <f aca="true" t="shared" si="0" ref="C9:C32">1+1*B9</f>
        <v>1</v>
      </c>
      <c r="D9" s="4"/>
      <c r="E9" s="4"/>
      <c r="G9" s="4"/>
      <c r="H9" s="4"/>
      <c r="I9" s="4"/>
      <c r="J9" s="4"/>
      <c r="K9" s="4"/>
    </row>
    <row r="10" spans="2:11" ht="12.75">
      <c r="B10">
        <v>0</v>
      </c>
      <c r="C10" s="4">
        <f t="shared" si="0"/>
        <v>1</v>
      </c>
      <c r="D10" s="4"/>
      <c r="E10" s="4"/>
      <c r="G10" s="4"/>
      <c r="H10" s="4"/>
      <c r="I10" s="4"/>
      <c r="J10" s="4"/>
      <c r="K10" s="4"/>
    </row>
    <row r="11" spans="2:11" ht="12.75">
      <c r="B11">
        <v>0</v>
      </c>
      <c r="C11" s="4">
        <f t="shared" si="0"/>
        <v>1</v>
      </c>
      <c r="D11" s="4"/>
      <c r="E11" s="4"/>
      <c r="G11" s="4"/>
      <c r="H11" s="4"/>
      <c r="I11" s="4"/>
      <c r="J11" s="4"/>
      <c r="K11" s="4"/>
    </row>
    <row r="12" spans="2:11" ht="12.75">
      <c r="B12">
        <v>0</v>
      </c>
      <c r="C12" s="4">
        <f t="shared" si="0"/>
        <v>1</v>
      </c>
      <c r="D12" s="4"/>
      <c r="E12" s="4"/>
      <c r="G12" s="4"/>
      <c r="H12" s="4"/>
      <c r="I12" s="4"/>
      <c r="J12" s="4"/>
      <c r="K12" s="4"/>
    </row>
    <row r="13" spans="2:11" ht="12.75">
      <c r="B13">
        <v>1</v>
      </c>
      <c r="C13" s="4">
        <f t="shared" si="0"/>
        <v>2</v>
      </c>
      <c r="D13" s="4">
        <f>AVERAGE(C13:C17)</f>
        <v>2</v>
      </c>
      <c r="E13" s="4">
        <f>sigma^2+(delta/100)^2*D13^2</f>
        <v>0.05000000000000001</v>
      </c>
      <c r="G13" s="4">
        <f>1/E13</f>
        <v>19.999999999999996</v>
      </c>
      <c r="H13" s="4">
        <f>G13*B13</f>
        <v>19.999999999999996</v>
      </c>
      <c r="I13" s="4">
        <f>G13*B13^2</f>
        <v>19.999999999999996</v>
      </c>
      <c r="J13" s="4">
        <f>G13*D13</f>
        <v>39.99999999999999</v>
      </c>
      <c r="K13" s="4">
        <f>G13*B13*D13</f>
        <v>39.99999999999999</v>
      </c>
    </row>
    <row r="14" spans="2:11" ht="12.75">
      <c r="B14">
        <v>1</v>
      </c>
      <c r="C14" s="4">
        <f t="shared" si="0"/>
        <v>2</v>
      </c>
      <c r="D14" s="4"/>
      <c r="E14" s="4"/>
      <c r="G14" s="4"/>
      <c r="H14" s="4"/>
      <c r="I14" s="4"/>
      <c r="J14" s="4"/>
      <c r="K14" s="4"/>
    </row>
    <row r="15" spans="2:11" ht="12.75">
      <c r="B15">
        <v>1</v>
      </c>
      <c r="C15" s="4">
        <f t="shared" si="0"/>
        <v>2</v>
      </c>
      <c r="D15" s="4"/>
      <c r="E15" s="4"/>
      <c r="G15" s="4"/>
      <c r="H15" s="4"/>
      <c r="I15" s="4"/>
      <c r="J15" s="4"/>
      <c r="K15" s="4"/>
    </row>
    <row r="16" spans="2:11" ht="12.75">
      <c r="B16">
        <v>1</v>
      </c>
      <c r="C16" s="4">
        <f t="shared" si="0"/>
        <v>2</v>
      </c>
      <c r="D16" s="4"/>
      <c r="E16" s="4"/>
      <c r="G16" s="4"/>
      <c r="H16" s="4"/>
      <c r="I16" s="4"/>
      <c r="J16" s="4"/>
      <c r="K16" s="4"/>
    </row>
    <row r="17" spans="2:11" ht="12.75">
      <c r="B17">
        <v>1</v>
      </c>
      <c r="C17" s="4">
        <f t="shared" si="0"/>
        <v>2</v>
      </c>
      <c r="D17" s="4"/>
      <c r="E17" s="4"/>
      <c r="G17" s="4"/>
      <c r="H17" s="4"/>
      <c r="I17" s="4"/>
      <c r="J17" s="4"/>
      <c r="K17" s="4"/>
    </row>
    <row r="18" spans="2:11" ht="12.75">
      <c r="B18">
        <v>2</v>
      </c>
      <c r="C18" s="4">
        <f t="shared" si="0"/>
        <v>3</v>
      </c>
      <c r="D18" s="4">
        <f>AVERAGE(C18:C22)</f>
        <v>3</v>
      </c>
      <c r="E18" s="4">
        <f>sigma^2+(delta/100)^2*D18^2</f>
        <v>0.10000000000000003</v>
      </c>
      <c r="G18" s="4">
        <f>1/E18</f>
        <v>9.999999999999996</v>
      </c>
      <c r="H18" s="4">
        <f>G18*B18</f>
        <v>19.999999999999993</v>
      </c>
      <c r="I18" s="4">
        <f>G18*B18^2</f>
        <v>39.999999999999986</v>
      </c>
      <c r="J18" s="4">
        <f>G18*D18</f>
        <v>29.99999999999999</v>
      </c>
      <c r="K18" s="4">
        <f>G18*B18*D18</f>
        <v>59.99999999999998</v>
      </c>
    </row>
    <row r="19" spans="2:11" ht="12.75">
      <c r="B19">
        <v>2</v>
      </c>
      <c r="C19" s="4">
        <f t="shared" si="0"/>
        <v>3</v>
      </c>
      <c r="D19" s="4"/>
      <c r="E19" s="4"/>
      <c r="G19" s="4"/>
      <c r="H19" s="4"/>
      <c r="I19" s="4"/>
      <c r="J19" s="4"/>
      <c r="K19" s="4"/>
    </row>
    <row r="20" spans="2:11" ht="12.75">
      <c r="B20">
        <v>2</v>
      </c>
      <c r="C20" s="4">
        <f t="shared" si="0"/>
        <v>3</v>
      </c>
      <c r="D20" s="4"/>
      <c r="E20" s="4"/>
      <c r="G20" s="4"/>
      <c r="H20" s="4"/>
      <c r="I20" s="4"/>
      <c r="J20" s="4"/>
      <c r="K20" s="4"/>
    </row>
    <row r="21" spans="2:11" ht="12.75">
      <c r="B21">
        <v>2</v>
      </c>
      <c r="C21" s="4">
        <f t="shared" si="0"/>
        <v>3</v>
      </c>
      <c r="D21" s="4"/>
      <c r="E21" s="4"/>
      <c r="G21" s="4"/>
      <c r="H21" s="4"/>
      <c r="I21" s="4"/>
      <c r="J21" s="4"/>
      <c r="K21" s="4"/>
    </row>
    <row r="22" spans="2:11" ht="12.75">
      <c r="B22">
        <v>2</v>
      </c>
      <c r="C22" s="4">
        <f t="shared" si="0"/>
        <v>3</v>
      </c>
      <c r="D22" s="4"/>
      <c r="E22" s="4"/>
      <c r="G22" s="4"/>
      <c r="H22" s="4"/>
      <c r="I22" s="4"/>
      <c r="J22" s="4"/>
      <c r="K22" s="4"/>
    </row>
    <row r="23" spans="2:11" ht="12.75">
      <c r="B23">
        <v>3</v>
      </c>
      <c r="C23" s="4">
        <f t="shared" si="0"/>
        <v>4</v>
      </c>
      <c r="D23" s="4">
        <f>AVERAGE(C23:C27)</f>
        <v>4</v>
      </c>
      <c r="E23" s="4">
        <f>sigma^2+(delta/100)^2*D23^2</f>
        <v>0.17000000000000004</v>
      </c>
      <c r="G23" s="4">
        <f>1/E23</f>
        <v>5.882352941176469</v>
      </c>
      <c r="H23" s="4">
        <f>G23*B23</f>
        <v>17.647058823529406</v>
      </c>
      <c r="I23" s="4">
        <f>G23*B23^2</f>
        <v>52.941176470588225</v>
      </c>
      <c r="J23" s="4">
        <f>G23*D23</f>
        <v>23.529411764705877</v>
      </c>
      <c r="K23" s="4">
        <f>G23*B23*D23</f>
        <v>70.58823529411762</v>
      </c>
    </row>
    <row r="24" spans="2:11" ht="12.75">
      <c r="B24">
        <v>3</v>
      </c>
      <c r="C24" s="4">
        <f t="shared" si="0"/>
        <v>4</v>
      </c>
      <c r="D24" s="4"/>
      <c r="E24" s="4"/>
      <c r="G24" s="4"/>
      <c r="H24" s="4"/>
      <c r="I24" s="4"/>
      <c r="J24" s="4"/>
      <c r="K24" s="4"/>
    </row>
    <row r="25" spans="2:11" ht="12.75">
      <c r="B25">
        <v>3</v>
      </c>
      <c r="C25" s="4">
        <f t="shared" si="0"/>
        <v>4</v>
      </c>
      <c r="D25" s="4"/>
      <c r="E25" s="4"/>
      <c r="G25" s="4"/>
      <c r="H25" s="4"/>
      <c r="I25" s="4"/>
      <c r="J25" s="4"/>
      <c r="K25" s="4"/>
    </row>
    <row r="26" spans="2:11" ht="12.75">
      <c r="B26">
        <v>3</v>
      </c>
      <c r="C26" s="4">
        <f t="shared" si="0"/>
        <v>4</v>
      </c>
      <c r="D26" s="4"/>
      <c r="E26" s="4"/>
      <c r="G26" s="4"/>
      <c r="H26" s="4"/>
      <c r="I26" s="4"/>
      <c r="J26" s="4"/>
      <c r="K26" s="4"/>
    </row>
    <row r="27" spans="2:11" ht="12.75">
      <c r="B27">
        <v>3</v>
      </c>
      <c r="C27" s="4">
        <f t="shared" si="0"/>
        <v>4</v>
      </c>
      <c r="D27" s="4"/>
      <c r="E27" s="4"/>
      <c r="G27" s="4"/>
      <c r="H27" s="4"/>
      <c r="I27" s="4"/>
      <c r="J27" s="4"/>
      <c r="K27" s="4"/>
    </row>
    <row r="28" spans="2:11" ht="12.75">
      <c r="B28">
        <v>4</v>
      </c>
      <c r="C28" s="4">
        <f t="shared" si="0"/>
        <v>5</v>
      </c>
      <c r="D28" s="4">
        <f>AVERAGE(C28:C32)</f>
        <v>5</v>
      </c>
      <c r="E28" s="4">
        <f>sigma^2+(delta/100)^2*D28^2</f>
        <v>0.26000000000000006</v>
      </c>
      <c r="G28" s="4">
        <f>1/E28</f>
        <v>3.8461538461538454</v>
      </c>
      <c r="H28" s="4">
        <f>G28*B28</f>
        <v>15.384615384615381</v>
      </c>
      <c r="I28" s="4">
        <f>G28*B28^2</f>
        <v>61.538461538461526</v>
      </c>
      <c r="J28" s="4">
        <f>G28*D28</f>
        <v>19.230769230769226</v>
      </c>
      <c r="K28" s="4">
        <f>G28*B28*D28</f>
        <v>76.9230769230769</v>
      </c>
    </row>
    <row r="29" spans="2:11" ht="12.75">
      <c r="B29">
        <v>4</v>
      </c>
      <c r="C29" s="4">
        <f t="shared" si="0"/>
        <v>5</v>
      </c>
      <c r="D29" s="4"/>
      <c r="E29" s="4"/>
      <c r="G29" s="4"/>
      <c r="H29" s="4"/>
      <c r="I29" s="4"/>
      <c r="J29" s="4"/>
      <c r="K29" s="4"/>
    </row>
    <row r="30" spans="2:11" ht="12.75">
      <c r="B30">
        <v>4</v>
      </c>
      <c r="C30" s="4">
        <f t="shared" si="0"/>
        <v>5</v>
      </c>
      <c r="D30" s="4"/>
      <c r="E30" s="4"/>
      <c r="G30" s="4"/>
      <c r="H30" s="4"/>
      <c r="I30" s="4"/>
      <c r="J30" s="4"/>
      <c r="K30" s="4"/>
    </row>
    <row r="31" spans="2:11" ht="12.75">
      <c r="B31">
        <v>4</v>
      </c>
      <c r="C31" s="4">
        <f t="shared" si="0"/>
        <v>5</v>
      </c>
      <c r="D31" s="4"/>
      <c r="E31" s="4"/>
      <c r="G31" s="4"/>
      <c r="H31" s="4"/>
      <c r="I31" s="4"/>
      <c r="J31" s="4"/>
      <c r="K31" s="4"/>
    </row>
    <row r="32" spans="2:11" ht="12.75">
      <c r="B32">
        <v>4</v>
      </c>
      <c r="C32" s="4">
        <f t="shared" si="0"/>
        <v>5</v>
      </c>
      <c r="D32" s="4"/>
      <c r="E32" s="4"/>
      <c r="G32" s="4"/>
      <c r="H32" s="4"/>
      <c r="I32" s="4"/>
      <c r="J32" s="4"/>
      <c r="K32" s="4"/>
    </row>
    <row r="33" spans="6:11" ht="12.75">
      <c r="F33" t="s">
        <v>13</v>
      </c>
      <c r="G33" s="4">
        <f>SUM(G8:G32)</f>
        <v>89.72850678733029</v>
      </c>
      <c r="H33" s="4">
        <f>SUM(H8:H32)</f>
        <v>73.03167420814478</v>
      </c>
      <c r="I33" s="4">
        <f>SUM(I8:I32)</f>
        <v>174.47963800904972</v>
      </c>
      <c r="J33" s="4">
        <f>SUM(J8:J32)</f>
        <v>162.76018099547508</v>
      </c>
      <c r="K33" s="4">
        <f>SUM(K8:K32)</f>
        <v>247.5113122171945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406771" r:id="rId1"/>
    <oleObject progId="Equation.3" shapeId="4073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Bluszcz</dc:creator>
  <cp:keywords/>
  <dc:description/>
  <cp:lastModifiedBy>Andrzej Bluszcz</cp:lastModifiedBy>
  <dcterms:created xsi:type="dcterms:W3CDTF">2002-06-05T06:50:31Z</dcterms:created>
  <dcterms:modified xsi:type="dcterms:W3CDTF">2002-11-13T17:29:13Z</dcterms:modified>
  <cp:category/>
  <cp:version/>
  <cp:contentType/>
  <cp:contentStatus/>
</cp:coreProperties>
</file>